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D13" i="20"/>
  <c r="D32" i="23" s="1"/>
  <c r="C12" i="20"/>
  <c r="C13" i="20"/>
  <c r="C14" i="20"/>
  <c r="D78" i="23"/>
  <c r="C55" i="23"/>
  <c r="F27" i="14" l="1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D55" i="23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E55" i="23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1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30" i="23"/>
  <c r="H30" i="23" s="1"/>
  <c r="C41" i="23"/>
  <c r="H41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29" i="23"/>
  <c r="H29" i="23" s="1"/>
  <c r="C58" i="20"/>
  <c r="H58" i="20" s="1"/>
  <c r="C62" i="23"/>
  <c r="H62" i="23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F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E19" i="20"/>
  <c r="D30" i="23"/>
  <c r="F30" i="23" s="1"/>
  <c r="E11" i="20"/>
  <c r="F18" i="20"/>
  <c r="D41" i="23"/>
  <c r="F22" i="20"/>
  <c r="E22" i="20"/>
  <c r="D45" i="23"/>
  <c r="E26" i="20"/>
  <c r="D28" i="23"/>
  <c r="E9" i="20"/>
  <c r="E16" i="20"/>
  <c r="D43" i="23"/>
  <c r="F43" i="23" s="1"/>
  <c r="E24" i="20"/>
  <c r="F26" i="20"/>
  <c r="F20" i="20"/>
  <c r="F61" i="20"/>
  <c r="F55" i="20"/>
  <c r="F45" i="20"/>
  <c r="C39" i="23" l="1"/>
  <c r="H3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<sst xmlns="http://schemas.openxmlformats.org/spreadsheetml/2006/main" count="706" uniqueCount="239">
  <si>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</si>
  <si>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</si>
  <si>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</si>
  <si>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</si>
  <si>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</si>
  <si>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</si>
  <si>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</si>
  <si>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</si>
  <si>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</si>
  <si>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</si>
  <si>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</si>
  <si>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</si>
  <si>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</si>
  <si>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</si>
  <si>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</si>
  <si>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</si>
  <si>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</si>
  <si>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</si>
  <si>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</si>
  <si>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</si>
  <si>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</si>
  <si>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</si>
  <si>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</si>
  <si>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</si>
  <si>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</si>
  <si>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</si>
  <si>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</si>
  <si>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</si>
  <si>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</si>
  <si>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</si>
  <si>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</si>
  <si>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</si>
  <si>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</si>
  <si>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</si>
  <si>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</si>
  <si>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</si>
  <si>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</si>
  <si>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</si>
  <si>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</si>
  <si>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</si>
  <si>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</si>
  <si>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</si>
  <si>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</si>
  <si>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</si>
  <si>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</si>
  <si>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</si>
  <si>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</si>
  <si>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</si>
  <si>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</si>
  <si>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</si>
  <si>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</si>
  <si>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</si>
  <si>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</si>
  <si>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</si>
  <si>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</si>
  <si>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</si>
  <si>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</si>
  <si>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</si>
  <si>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</si>
  <si>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</si>
  <si>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</si>
  <si>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</si>
  <si>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</si>
  <si>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</si>
  <si>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</si>
  <si>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</si>
  <si>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</si>
  <si>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</si>
  <si>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</si>
  <si>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</si>
  <si>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</si>
  <si>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</si>
  <si>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</si>
  <si>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</si>
  <si>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</si>
  <si>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</si>
  <si>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</si>
  <si>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</si>
  <si>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</si>
  <si>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</si>
  <si>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</si>
  <si>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</si>
  <si>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</si>
  <si>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</si>
  <si>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</si>
  <si>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</si>
  <si>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</si>
  <si>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</si>
  <si>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</si>
  <si>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</si>
  <si>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</si>
  <si>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</si>
  <si>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</si>
  <si>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</si>
  <si>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</si>
  <si>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</si>
  <si>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</si>
  <si>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</si>
  <si>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</si>
  <si>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</si>
  <si>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</si>
  <si>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</si>
  <si>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</si>
  <si>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</si>
  <si>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</si>
  <si>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</si>
  <si>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</si>
  <si>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</si>
  <si>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</si>
  <si>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</si>
  <si>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</si>
  <si>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</si>
  <si>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</si>
  <si>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</si>
  <si>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</si>
  <si>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</si>
  <si>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</si>
  <si>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</si>
  <si>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</si>
  <si>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</si>
  <si>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</si>
  <si>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</si>
  <si>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</si>
  <si>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</si>
  <si>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</si>
  <si>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</si>
  <si>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</si>
  <si>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</si>
  <si>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</si>
  <si>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</si>
  <si>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</si>
  <si>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</si>
  <si>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</si>
  <si>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</si>
  <si>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</si>
  <si>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</si>
  <si>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</si>
  <si>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</si>
  <si>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</si>
  <si>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</si>
  <si>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</si>
  <si>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</si>
  <si>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</si>
  <si>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</si>
  <si>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</si>
  <si>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</si>
  <si>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</si>
  <si>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</si>
  <si>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</si>
  <si>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</si>
  <si>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</si>
  <si>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</si>
  <si>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</si>
  <si>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</si>
  <si>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</si>
  <si>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</si>
  <si>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</si>
  <si>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</si>
  <si>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</si>
  <si>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</si>
  <si>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</si>
  <si>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</si>
  <si>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</si>
  <si>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</si>
  <si>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</si>
  <si>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</si>
  <si>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</si>
  <si>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</si>
  <si>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</si>
  <si>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</si>
  <si>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</si>
  <si>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</si>
  <si>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</si>
  <si>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</si>
  <si>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</si>
  <si>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</si>
  <si>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</si>
  <si>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</si>
  <si>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</si>
  <si>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</si>
  <si>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</si>
  <si>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</si>
  <si>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</si>
  <si>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</si>
  <si>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</si>
  <si>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</si>
  <si>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</si>
  <si>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</si>
  <si>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</si>
  <si>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</si>
  <si>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</si>
  <si>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</si>
  <si>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</si>
  <si>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</si>
  <si>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</si>
  <si>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</si>
  <si>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</si>
  <si>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</si>
  <si>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</si>
  <si>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</si>
  <si>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</si>
  <si>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</si>
  <si>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</si>
  <si>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</si>
  <si>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</si>
  <si>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</si>
  <si>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</si>
  <si>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</si>
  <si>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</si>
  <si>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</si>
  <si>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</si>
  <si>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</si>
  <si>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</si>
  <si>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</si>
  <si>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</si>
  <si>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</si>
  <si>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</si>
  <si>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</si>
  <si>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</si>
  <si>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</si>
  <si>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</si>
  <si>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</si>
  <si>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</si>
  <si>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</si>
  <si>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</si>
  <si>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</si>
  <si>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</si>
  <si>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</si>
  <si>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</si>
  <si>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</si>
  <si>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</si>
  <si>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</si>
  <si>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</si>
  <si>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</si>
  <si>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</si>
  <si>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</si>
  <si>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</si>
  <si>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</si>
  <si>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finansowy Małopolskiego Oddziału Wojewódzkiego Narodowego Funduszu Zdrowia  na 2012 rok                                                                                                                                                  zatwierdzony przez Ministra Zdrowia w porozumieniu z Ministrem Finansów w dniu 19 grudnia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</si>
</sst>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1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4" fontId="8" fillId="3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 vertical="center"/>
      <protection locked="0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1" t="s">
        <v>233</v>
      </c>
      <c r="B1" s="141"/>
      <c r="C1" s="141"/>
      <c r="D1" s="141"/>
      <c r="E1" s="141"/>
      <c r="F1" s="141"/>
    </row>
    <row r="2" spans="1:8" s="51" customFormat="1" ht="35.25" customHeight="1" x14ac:dyDescent="0.3">
      <c r="A2" s="145" t="s">
        <v>201</v>
      </c>
      <c r="B2" s="145"/>
      <c r="C2" s="146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2" t="s">
        <v>127</v>
      </c>
      <c r="B4" s="142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11" customFormat="1" ht="38.25" customHeight="1" x14ac:dyDescent="0.2">
      <c r="A5" s="142"/>
      <c r="B5" s="142"/>
      <c r="C5" s="144"/>
      <c r="D5" s="144"/>
      <c r="E5" s="140"/>
      <c r="F5" s="140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7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1" t="str">
        <f>NFZ!A1</f>
        <v>PLAN FINANSOWY NARODOWEGO FUNDUSZU ZDROWIA NA 2012 ROK
(PO UWZGLĘDNIENIU PRZESUNIĘĆ W RAMACH PLANOWANYCH KOSZTÓW ADMINISTRACYJNYCH
- STAN NA 3 STYCZNIA 2012 ROKU)</v>
      </c>
      <c r="B1" s="141"/>
      <c r="C1" s="141"/>
      <c r="D1" s="141"/>
      <c r="E1" s="141"/>
      <c r="F1" s="141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8" t="s">
        <v>127</v>
      </c>
      <c r="B4" s="147" t="s">
        <v>58</v>
      </c>
      <c r="C4" s="143" t="s">
        <v>161</v>
      </c>
      <c r="D4" s="143" t="s">
        <v>158</v>
      </c>
      <c r="E4" s="140" t="s">
        <v>159</v>
      </c>
      <c r="F4" s="140" t="s">
        <v>160</v>
      </c>
    </row>
    <row r="5" spans="1:8" s="6" customFormat="1" ht="33" customHeight="1" x14ac:dyDescent="0.2">
      <c r="A5" s="147"/>
      <c r="B5" s="147"/>
      <c r="C5" s="144"/>
      <c r="D5" s="144"/>
      <c r="E5" s="140"/>
      <c r="F5" s="140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G62"/>
  <sheetViews>
    <sheetView showGridLines="0" tabSelected="1" view="pageBreakPreview" topLeftCell="A22" zoomScale="55" zoomScaleNormal="70" zoomScaleSheetLayoutView="55" workbookViewId="0">
      <selection activeCell="C62" sqref="C62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7" width="20" style="2" customWidth="1"/>
    <col min="8" max="8" width="9.140625" style="2" customWidth="1"/>
    <col min="9" max="16384" width="9.140625" style="2"/>
  </cols>
  <sheetData>
    <row r="1" spans="1:7" s="50" customFormat="1" ht="69.95" customHeight="1" x14ac:dyDescent="0.2">
      <c r="A1" s="149" t="s">
        <v>238</v>
      </c>
      <c r="B1" s="149"/>
      <c r="C1" s="149"/>
      <c r="D1" s="149"/>
      <c r="E1" s="149"/>
      <c r="F1" s="149"/>
    </row>
    <row r="2" spans="1:7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7" s="6" customFormat="1" ht="45" customHeight="1" x14ac:dyDescent="0.2">
      <c r="A3" s="148" t="s">
        <v>127</v>
      </c>
      <c r="B3" s="147" t="s">
        <v>58</v>
      </c>
      <c r="C3" s="143" t="s">
        <v>161</v>
      </c>
      <c r="D3" s="143" t="s">
        <v>158</v>
      </c>
      <c r="E3" s="140" t="s">
        <v>159</v>
      </c>
      <c r="F3" s="140" t="s">
        <v>160</v>
      </c>
    </row>
    <row r="4" spans="1:7" s="6" customFormat="1" ht="45" customHeight="1" x14ac:dyDescent="0.2">
      <c r="A4" s="147"/>
      <c r="B4" s="147"/>
      <c r="C4" s="144"/>
      <c r="D4" s="144"/>
      <c r="E4" s="140"/>
      <c r="F4" s="140"/>
    </row>
    <row r="5" spans="1:7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7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5124251</v>
      </c>
      <c r="D6" s="13">
        <f>D7+D8+D9+D14+D15+D16+D17+D18+D19+D20+D21+D22+D23+D24+D28+D29+D31+D32</f>
        <v>5124251</v>
      </c>
      <c r="E6" s="13" t="str">
        <f>IF(C6=D6,"-",D6-C6)</f>
        <v>-</v>
      </c>
      <c r="F6" s="94">
        <f>IF(C6=0,"-",D6/C6)</f>
        <v>1</v>
      </c>
      <c r="G6" s="138"/>
    </row>
    <row r="7" spans="1:7" ht="31.5" customHeight="1" x14ac:dyDescent="0.2">
      <c r="A7" s="31" t="s">
        <v>1</v>
      </c>
      <c r="B7" s="81" t="s">
        <v>128</v>
      </c>
      <c r="C7" s="86">
        <v>643927</v>
      </c>
      <c r="D7" s="86">
        <f>C7</f>
        <v>643927</v>
      </c>
      <c r="E7" s="100" t="str">
        <f t="shared" ref="E7:E62" si="0">IF(C7=D7,"-",D7-C7)</f>
        <v>-</v>
      </c>
      <c r="F7" s="95">
        <f t="shared" ref="F7:F62" si="1">IF(C7=0,"-",D7/C7)</f>
        <v>1</v>
      </c>
      <c r="G7" s="139"/>
    </row>
    <row r="8" spans="1:7" ht="31.5" customHeight="1" x14ac:dyDescent="0.2">
      <c r="A8" s="31" t="s">
        <v>2</v>
      </c>
      <c r="B8" s="81" t="s">
        <v>129</v>
      </c>
      <c r="C8" s="86">
        <v>437095</v>
      </c>
      <c r="D8" s="86">
        <f t="shared" ref="D8:D34" si="2">C8</f>
        <v>437095</v>
      </c>
      <c r="E8" s="100" t="str">
        <f t="shared" si="0"/>
        <v>-</v>
      </c>
      <c r="F8" s="95">
        <f t="shared" si="1"/>
        <v>1</v>
      </c>
    </row>
    <row r="9" spans="1:7" ht="31.5" customHeight="1" x14ac:dyDescent="0.2">
      <c r="A9" s="31" t="s">
        <v>3</v>
      </c>
      <c r="B9" s="81" t="s">
        <v>126</v>
      </c>
      <c r="C9" s="86">
        <v>2404284</v>
      </c>
      <c r="D9" s="86">
        <f t="shared" si="2"/>
        <v>2404284</v>
      </c>
      <c r="E9" s="100" t="str">
        <f t="shared" si="0"/>
        <v>-</v>
      </c>
      <c r="F9" s="95">
        <f t="shared" si="1"/>
        <v>1</v>
      </c>
    </row>
    <row r="10" spans="1:7" ht="31.5" customHeight="1" x14ac:dyDescent="0.2">
      <c r="A10" s="82" t="s">
        <v>60</v>
      </c>
      <c r="B10" s="121" t="s">
        <v>202</v>
      </c>
      <c r="C10" s="86">
        <v>191532</v>
      </c>
      <c r="D10" s="86">
        <f t="shared" si="2"/>
        <v>191532</v>
      </c>
      <c r="E10" s="100" t="str">
        <f t="shared" si="0"/>
        <v>-</v>
      </c>
      <c r="F10" s="95">
        <f t="shared" si="1"/>
        <v>1</v>
      </c>
    </row>
    <row r="11" spans="1:7" ht="31.5" customHeight="1" x14ac:dyDescent="0.2">
      <c r="A11" s="82" t="s">
        <v>203</v>
      </c>
      <c r="B11" s="121" t="s">
        <v>206</v>
      </c>
      <c r="C11" s="86">
        <v>173470</v>
      </c>
      <c r="D11" s="86">
        <f t="shared" ref="D11:D13" si="3">C11</f>
        <v>173470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7" ht="31.5" customHeight="1" x14ac:dyDescent="0.2">
      <c r="A12" s="82" t="s">
        <v>204</v>
      </c>
      <c r="B12" s="121" t="s">
        <v>207</v>
      </c>
      <c r="C12" s="86">
        <v>107362</v>
      </c>
      <c r="D12" s="86">
        <f t="shared" si="3"/>
        <v>107362</v>
      </c>
      <c r="E12" s="100" t="str">
        <f t="shared" si="4"/>
        <v>-</v>
      </c>
      <c r="F12" s="95">
        <f t="shared" si="5"/>
        <v>1</v>
      </c>
    </row>
    <row r="13" spans="1:7" ht="31.5" customHeight="1" x14ac:dyDescent="0.2">
      <c r="A13" s="82" t="s">
        <v>205</v>
      </c>
      <c r="B13" s="121" t="s">
        <v>208</v>
      </c>
      <c r="C13" s="86">
        <v>56117</v>
      </c>
      <c r="D13" s="86">
        <f t="shared" si="3"/>
        <v>56117</v>
      </c>
      <c r="E13" s="100" t="str">
        <f t="shared" si="4"/>
        <v>-</v>
      </c>
      <c r="F13" s="95">
        <f t="shared" si="5"/>
        <v>1</v>
      </c>
    </row>
    <row r="14" spans="1:7" ht="31.5" customHeight="1" x14ac:dyDescent="0.2">
      <c r="A14" s="31" t="s">
        <v>4</v>
      </c>
      <c r="B14" s="81" t="s">
        <v>135</v>
      </c>
      <c r="C14" s="86">
        <v>160015</v>
      </c>
      <c r="D14" s="86">
        <f t="shared" si="2"/>
        <v>160015</v>
      </c>
      <c r="E14" s="100" t="str">
        <f t="shared" si="0"/>
        <v>-</v>
      </c>
      <c r="F14" s="95">
        <f t="shared" si="1"/>
        <v>1</v>
      </c>
    </row>
    <row r="15" spans="1:7" ht="31.5" customHeight="1" x14ac:dyDescent="0.2">
      <c r="A15" s="31" t="s">
        <v>5</v>
      </c>
      <c r="B15" s="81" t="s">
        <v>130</v>
      </c>
      <c r="C15" s="86">
        <v>165518</v>
      </c>
      <c r="D15" s="86">
        <f t="shared" si="2"/>
        <v>165518</v>
      </c>
      <c r="E15" s="100" t="str">
        <f t="shared" si="0"/>
        <v>-</v>
      </c>
      <c r="F15" s="95">
        <f t="shared" si="1"/>
        <v>1</v>
      </c>
    </row>
    <row r="16" spans="1:7" ht="31.5" customHeight="1" x14ac:dyDescent="0.2">
      <c r="A16" s="31" t="s">
        <v>6</v>
      </c>
      <c r="B16" s="81" t="s">
        <v>137</v>
      </c>
      <c r="C16" s="86">
        <v>108829</v>
      </c>
      <c r="D16" s="86">
        <f t="shared" si="2"/>
        <v>108829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27959</v>
      </c>
      <c r="D17" s="86">
        <f t="shared" si="2"/>
        <v>27959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177987</v>
      </c>
      <c r="D18" s="86">
        <f t="shared" si="2"/>
        <v>177987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46345</v>
      </c>
      <c r="D19" s="86">
        <f t="shared" si="2"/>
        <v>46345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10950</v>
      </c>
      <c r="D21" s="86">
        <f t="shared" si="2"/>
        <v>10950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141989</v>
      </c>
      <c r="D22" s="86">
        <f t="shared" si="2"/>
        <v>141989</v>
      </c>
      <c r="E22" s="100" t="str">
        <f t="shared" si="0"/>
        <v>-</v>
      </c>
      <c r="F22" s="95">
        <f t="shared" si="1"/>
        <v>1</v>
      </c>
    </row>
    <row r="23" spans="1:6" ht="26.25" x14ac:dyDescent="0.2">
      <c r="A23" s="31" t="s">
        <v>14</v>
      </c>
      <c r="B23" s="81" t="s">
        <v>210</v>
      </c>
      <c r="C23" s="86">
        <v>64200</v>
      </c>
      <c r="D23" s="86">
        <f t="shared" si="2"/>
        <v>64200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684243</v>
      </c>
      <c r="D24" s="86">
        <f t="shared" si="2"/>
        <v>684243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680243</v>
      </c>
      <c r="D25" s="86">
        <f>C25</f>
        <v>680243</v>
      </c>
      <c r="E25" s="100" t="str">
        <f t="shared" si="0"/>
        <v>-</v>
      </c>
      <c r="F25" s="95">
        <f>IF(C26=0,"-",D25/C26)</f>
        <v>226.74770000000001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49209</v>
      </c>
      <c r="D32" s="86">
        <f t="shared" si="2"/>
        <v>49209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913830</v>
      </c>
      <c r="D35" s="89">
        <f>D11+D13+D24+D30</f>
        <v>913830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37865</v>
      </c>
      <c r="D36" s="26">
        <f>D37+D38+D39+D47+D49+D55+D56+D54</f>
        <v>37865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1479</v>
      </c>
      <c r="D37" s="90">
        <f>C37</f>
        <v>1479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4359</v>
      </c>
      <c r="D38" s="90">
        <f>C38</f>
        <v>4359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236</v>
      </c>
      <c r="D39" s="90">
        <f>D40+D42+D43+D44+D45+D46</f>
        <v>236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21</v>
      </c>
      <c r="D40" s="79">
        <f>C40</f>
        <v>21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21</v>
      </c>
      <c r="D41" s="79">
        <f t="shared" ref="D41:D62" si="14">C41</f>
        <v>21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165</v>
      </c>
      <c r="D45" s="90">
        <f t="shared" si="14"/>
        <v>165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50</v>
      </c>
      <c r="D46" s="79">
        <f t="shared" si="14"/>
        <v>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4522</v>
      </c>
      <c r="D49" s="90">
        <f>D50+D51+D52+D53</f>
        <v>4522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3525</v>
      </c>
      <c r="D50" s="90">
        <f t="shared" si="14"/>
        <v>3525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449</v>
      </c>
      <c r="D51" s="90">
        <f t="shared" si="14"/>
        <v>449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5659</v>
      </c>
      <c r="D55" s="79">
        <f t="shared" si="14"/>
        <v>5659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216</v>
      </c>
      <c r="D56" s="90">
        <f t="shared" si="14"/>
        <v>216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19884</v>
      </c>
      <c r="D57" s="88">
        <f>D58+D59+D60+D61</f>
        <v>19884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15</v>
      </c>
      <c r="D58" s="79">
        <f t="shared" si="14"/>
        <v>15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17204</v>
      </c>
      <c r="D59" s="79">
        <f t="shared" si="14"/>
        <v>17204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1272</v>
      </c>
      <c r="D62" s="88">
        <f t="shared" si="14"/>
        <v>1272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0" t="s">
        <v>230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2012-12-28T11:04:01Z</cp:lastPrinted>
  <dcterms:created xsi:type="dcterms:W3CDTF">2005-07-21T09:51:05Z</dcterms:created>
  <dcterms:modified xsi:type="dcterms:W3CDTF">2012-12-28T11:04:06Z</dcterms:modified>
</cp:coreProperties>
</file>